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220" windowHeight="15990" activeTab="0"/>
  </bookViews>
  <sheets>
    <sheet name="Dec 12 2014 (Ismail)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<sst xmlns="http://schemas.openxmlformats.org/spreadsheetml/2006/main" count="70" uniqueCount="62">
  <si>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Pistachio Prediction Model (PPM)</t>
  </si>
  <si>
    <t>May nutrients</t>
  </si>
  <si>
    <t>Insert May values here</t>
  </si>
  <si>
    <t>Outcome</t>
  </si>
  <si>
    <t>Prediction (July) %</t>
  </si>
  <si>
    <t>Nutrients</t>
  </si>
  <si>
    <t xml:space="preserve">Prediction (July) </t>
  </si>
  <si>
    <t>*DAFB</t>
  </si>
  <si>
    <t>July N</t>
  </si>
  <si>
    <t>July N (%)</t>
  </si>
  <si>
    <t>N (%)</t>
  </si>
  <si>
    <t>July K</t>
  </si>
  <si>
    <t>July K (%)</t>
  </si>
  <si>
    <t>P (%)</t>
  </si>
  <si>
    <t>Ca (%)</t>
  </si>
  <si>
    <t>Cu (ppm)</t>
  </si>
  <si>
    <t>Mg (%)</t>
  </si>
  <si>
    <t>K (%)</t>
  </si>
  <si>
    <t xml:space="preserve">DAFB: </t>
  </si>
  <si>
    <t>Days after full bloom</t>
  </si>
  <si>
    <t>In-season Nitrogen and Potassium Fertilization plan for commercial pistachio orchards</t>
  </si>
  <si>
    <t>Nitrogen (N)</t>
  </si>
  <si>
    <t>Based on:</t>
  </si>
  <si>
    <t>Revised estimated yield and Nitrogen budget and in-season application schedule</t>
  </si>
  <si>
    <t>Crop forecast (lbs CPC yield)</t>
  </si>
  <si>
    <t>Estimated Nitrogen (N) in leaves in July (%)</t>
  </si>
  <si>
    <t>Nitrate-N concentration in irrigation water (PPM)</t>
  </si>
  <si>
    <t>Irrigation containing N03 (Acre feet)</t>
  </si>
  <si>
    <t>N from other sources (lbs)</t>
  </si>
  <si>
    <t>N required for tree growth (lbs/ac)</t>
  </si>
  <si>
    <t>Total nitrogen demand</t>
  </si>
  <si>
    <t>Required nitrogen application (lbs)</t>
  </si>
  <si>
    <t>Budget(June) = 30% of total</t>
  </si>
  <si>
    <t>Budget (July) = 30% of total</t>
  </si>
  <si>
    <t>Budget(Aug) = 20% of total</t>
  </si>
  <si>
    <t>Potassium (K)</t>
  </si>
  <si>
    <t>Adequate leaf K</t>
  </si>
  <si>
    <t>Inadequate leaf K</t>
  </si>
  <si>
    <t>Estimated Potassium (K) in leaves in July (%)</t>
  </si>
  <si>
    <t>&gt; 1.6%</t>
  </si>
  <si>
    <t>&lt; 1.6%</t>
  </si>
  <si>
    <t>K requird for tree growth (lbs/ac)</t>
  </si>
  <si>
    <t>Total potassium demand</t>
  </si>
  <si>
    <t>Required potassium application (lbs)</t>
  </si>
  <si>
    <t>Note:</t>
  </si>
  <si>
    <t>Budget (Apr/May) = 20% of total</t>
  </si>
  <si>
    <t>Pre-season estimated yield and Nitrogen/potassium budget and application schedule</t>
  </si>
  <si>
    <t>Revised estimated yield and Nitrogen/potassium budget and in-season application schedule</t>
  </si>
  <si>
    <t xml:space="preserve">    Recommended Nitrogen distribution, based on 4 applications</t>
  </si>
  <si>
    <t xml:space="preserve">    Recommended Potassium distribution, based on 4 applications</t>
  </si>
  <si>
    <t>Year:</t>
  </si>
  <si>
    <t>Field section:</t>
  </si>
  <si>
    <t>Block:</t>
  </si>
  <si>
    <t xml:space="preserve"> </t>
  </si>
  <si>
    <t>4) Nitrogen contributed by irrigation water is calculated as: Acre Feet of irrigation water applied x ppm Nitrate-N in that water x 2.76</t>
  </si>
  <si>
    <t>3) Required nitrogen application is total demand minus nitrogen from other sources and assumes a 70% Nitrogen Use Efficiency</t>
  </si>
  <si>
    <t>1) If leaf N% is close to the 2.5% threshold then no adjustment to fertilizer demand is made..</t>
  </si>
  <si>
    <t>2) Budget for N requirement is based on estimated crop size less N credits from other sources.  The application rate and timing is calculated to satisfy that requirement.</t>
  </si>
  <si>
    <t>5) A soil test for K fixation is critical as K availability in the soil depends on the potential K-fixing capacity of the soil.</t>
  </si>
  <si>
    <t>6) Every field is unique- these calculations should be conducted for each unique field.</t>
  </si>
  <si>
    <t>The numbers that appear in each cell B18 to B 22 should also appear in Column C18 to C22 (they will be identical).</t>
  </si>
  <si>
    <t>Calculation in this spreadsheet assume a 70% efficiency of use of nitrogen applied either as fertilizer or in irrigation water.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</si>
</sst>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0"/>
      <name val="Calibri"/>
      <family val="2"/>
    </font>
    <font>
      <b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gradientFill type="path">
        <stop position="0">
          <color theme="0"/>
        </stop>
        <stop position="1">
          <color theme="5" tint="0.40000998973846436"/>
        </stop>
      </gradientFill>
    </fill>
    <fill>
      <gradientFill type="path">
        <stop position="0">
          <color theme="0"/>
        </stop>
        <stop position="1">
          <color theme="5" tint="0.40000998973846436"/>
        </stop>
      </gradientFill>
    </fill>
    <fill>
      <gradientFill type="path">
        <stop position="0">
          <color theme="0"/>
        </stop>
        <stop position="1">
          <color theme="5" tint="0.40000998973846436"/>
        </stop>
      </gradient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1" fillId="0" borderId="0" xfId="0" applyFont="1" applyFill="1" applyBorder="1" applyAlignment="1" applyProtection="1">
      <alignment horizontal="center"/>
      <protection locked="0"/>
    </xf>
    <xf numFmtId="164" fontId="41" fillId="0" borderId="10" xfId="0" applyNumberFormat="1" applyFont="1" applyFill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/>
      <protection locked="0"/>
    </xf>
    <xf numFmtId="1" fontId="0" fillId="10" borderId="12" xfId="0" applyNumberFormat="1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10" borderId="14" xfId="0" applyNumberFormat="1" applyFill="1" applyBorder="1" applyAlignment="1" applyProtection="1">
      <alignment horizontal="center"/>
      <protection locked="0"/>
    </xf>
    <xf numFmtId="1" fontId="0" fillId="10" borderId="15" xfId="0" applyNumberFormat="1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1" fontId="0" fillId="2" borderId="25" xfId="0" applyNumberFormat="1" applyFill="1" applyBorder="1" applyAlignment="1" applyProtection="1">
      <alignment horizontal="center"/>
      <protection/>
    </xf>
    <xf numFmtId="1" fontId="39" fillId="0" borderId="26" xfId="0" applyNumberFormat="1" applyFont="1" applyFill="1" applyBorder="1" applyAlignment="1" applyProtection="1">
      <alignment horizontal="center"/>
      <protection/>
    </xf>
    <xf numFmtId="1" fontId="0" fillId="0" borderId="27" xfId="0" applyNumberFormat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 horizontal="center"/>
      <protection/>
    </xf>
    <xf numFmtId="1" fontId="0" fillId="2" borderId="29" xfId="0" applyNumberFormat="1" applyFill="1" applyBorder="1" applyAlignment="1" applyProtection="1">
      <alignment horizontal="center"/>
      <protection/>
    </xf>
    <xf numFmtId="164" fontId="41" fillId="0" borderId="0" xfId="0" applyNumberFormat="1" applyFont="1" applyFill="1" applyBorder="1" applyAlignment="1" applyProtection="1">
      <alignment horizontal="center"/>
      <protection locked="0"/>
    </xf>
    <xf numFmtId="1" fontId="28" fillId="20" borderId="30" xfId="33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2" fillId="0" borderId="31" xfId="0" applyFont="1" applyFill="1" applyBorder="1" applyAlignment="1" applyProtection="1">
      <alignment horizontal="center"/>
      <protection locked="0"/>
    </xf>
    <xf numFmtId="0" fontId="42" fillId="0" borderId="32" xfId="0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42" fillId="0" borderId="33" xfId="0" applyFont="1" applyFill="1" applyBorder="1" applyAlignment="1" applyProtection="1">
      <alignment horizontal="center"/>
      <protection locked="0"/>
    </xf>
    <xf numFmtId="0" fontId="41" fillId="0" borderId="3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1" fillId="0" borderId="35" xfId="0" applyFont="1" applyFill="1" applyBorder="1" applyAlignment="1" applyProtection="1">
      <alignment/>
      <protection locked="0"/>
    </xf>
    <xf numFmtId="0" fontId="41" fillId="0" borderId="36" xfId="0" applyFont="1" applyFill="1" applyBorder="1" applyAlignment="1" applyProtection="1">
      <alignment/>
      <protection locked="0"/>
    </xf>
    <xf numFmtId="0" fontId="41" fillId="0" borderId="37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1" fillId="0" borderId="38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0" borderId="39" xfId="0" applyFont="1" applyFill="1" applyBorder="1" applyAlignment="1" applyProtection="1">
      <alignment/>
      <protection locked="0"/>
    </xf>
    <xf numFmtId="0" fontId="41" fillId="0" borderId="40" xfId="0" applyFont="1" applyFill="1" applyBorder="1" applyAlignment="1" applyProtection="1">
      <alignment horizontal="left"/>
      <protection locked="0"/>
    </xf>
    <xf numFmtId="1" fontId="39" fillId="0" borderId="41" xfId="0" applyNumberFormat="1" applyFon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3" fillId="28" borderId="2" xfId="41" applyFont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9" fillId="0" borderId="3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36" xfId="0" applyFont="1" applyBorder="1" applyAlignment="1" applyProtection="1">
      <alignment/>
      <protection locked="0"/>
    </xf>
    <xf numFmtId="0" fontId="39" fillId="0" borderId="37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39" fillId="0" borderId="39" xfId="0" applyFont="1" applyBorder="1" applyAlignment="1" applyProtection="1">
      <alignment/>
      <protection locked="0"/>
    </xf>
    <xf numFmtId="0" fontId="44" fillId="33" borderId="46" xfId="0" applyFont="1" applyFill="1" applyBorder="1" applyAlignment="1" applyProtection="1">
      <alignment/>
      <protection locked="0"/>
    </xf>
    <xf numFmtId="0" fontId="44" fillId="0" borderId="22" xfId="0" applyFont="1" applyFill="1" applyBorder="1" applyAlignment="1" applyProtection="1">
      <alignment horizontal="center"/>
      <protection locked="0"/>
    </xf>
    <xf numFmtId="0" fontId="44" fillId="33" borderId="47" xfId="0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1" fontId="39" fillId="10" borderId="24" xfId="0" applyNumberFormat="1" applyFont="1" applyFill="1" applyBorder="1" applyAlignment="1" applyProtection="1">
      <alignment horizontal="center" vertical="top" wrapText="1"/>
      <protection locked="0"/>
    </xf>
    <xf numFmtId="1" fontId="39" fillId="10" borderId="49" xfId="0" applyNumberFormat="1" applyFont="1" applyFill="1" applyBorder="1" applyAlignment="1" applyProtection="1">
      <alignment horizontal="center" wrapText="1"/>
      <protection locked="0"/>
    </xf>
    <xf numFmtId="0" fontId="39" fillId="16" borderId="11" xfId="0" applyFont="1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39" fillId="4" borderId="1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39" fillId="34" borderId="11" xfId="0" applyFont="1" applyFill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39" fillId="32" borderId="7" xfId="55" applyFont="1" applyAlignment="1" applyProtection="1">
      <alignment/>
      <protection locked="0"/>
    </xf>
    <xf numFmtId="0" fontId="28" fillId="20" borderId="34" xfId="33" applyFont="1" applyBorder="1" applyAlignment="1" applyProtection="1">
      <alignment/>
      <protection locked="0"/>
    </xf>
    <xf numFmtId="1" fontId="0" fillId="35" borderId="14" xfId="0" applyNumberFormat="1" applyFill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39" fillId="33" borderId="25" xfId="0" applyNumberFormat="1" applyFont="1" applyFill="1" applyBorder="1" applyAlignment="1" applyProtection="1">
      <alignment/>
      <protection locked="0"/>
    </xf>
    <xf numFmtId="0" fontId="39" fillId="33" borderId="49" xfId="0" applyFont="1" applyFill="1" applyBorder="1" applyAlignment="1" applyProtection="1">
      <alignment/>
      <protection locked="0"/>
    </xf>
    <xf numFmtId="0" fontId="39" fillId="4" borderId="34" xfId="0" applyFont="1" applyFill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44" fillId="32" borderId="7" xfId="55" applyFont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2" fontId="41" fillId="0" borderId="35" xfId="0" applyNumberFormat="1" applyFont="1" applyFill="1" applyBorder="1" applyAlignment="1" applyProtection="1">
      <alignment horizontal="center"/>
      <protection/>
    </xf>
    <xf numFmtId="2" fontId="39" fillId="32" borderId="11" xfId="55" applyNumberFormat="1" applyFont="1" applyBorder="1" applyAlignment="1" applyProtection="1">
      <alignment horizontal="center"/>
      <protection/>
    </xf>
    <xf numFmtId="1" fontId="0" fillId="10" borderId="25" xfId="0" applyNumberFormat="1" applyFill="1" applyBorder="1" applyAlignment="1" applyProtection="1">
      <alignment horizontal="center"/>
      <protection/>
    </xf>
    <xf numFmtId="1" fontId="0" fillId="0" borderId="56" xfId="0" applyNumberFormat="1" applyBorder="1" applyAlignment="1" applyProtection="1">
      <alignment horizontal="center"/>
      <protection/>
    </xf>
    <xf numFmtId="0" fontId="45" fillId="20" borderId="40" xfId="33" applyFont="1" applyBorder="1" applyAlignment="1" applyProtection="1">
      <alignment horizontal="center"/>
      <protection locked="0"/>
    </xf>
    <xf numFmtId="0" fontId="45" fillId="20" borderId="41" xfId="33" applyFont="1" applyBorder="1" applyAlignment="1" applyProtection="1">
      <alignment horizontal="center"/>
      <protection locked="0"/>
    </xf>
    <xf numFmtId="0" fontId="45" fillId="20" borderId="42" xfId="33" applyFont="1" applyBorder="1" applyAlignment="1" applyProtection="1">
      <alignment horizontal="center"/>
      <protection locked="0"/>
    </xf>
    <xf numFmtId="0" fontId="46" fillId="21" borderId="40" xfId="34" applyFont="1" applyBorder="1" applyAlignment="1" applyProtection="1">
      <alignment horizontal="center"/>
      <protection locked="0"/>
    </xf>
    <xf numFmtId="0" fontId="46" fillId="21" borderId="41" xfId="34" applyFont="1" applyBorder="1" applyAlignment="1" applyProtection="1">
      <alignment horizontal="center"/>
      <protection locked="0"/>
    </xf>
    <xf numFmtId="0" fontId="46" fillId="21" borderId="42" xfId="34" applyFont="1" applyBorder="1" applyAlignment="1" applyProtection="1">
      <alignment horizontal="center"/>
      <protection locked="0"/>
    </xf>
    <xf numFmtId="0" fontId="44" fillId="33" borderId="47" xfId="0" applyFont="1" applyFill="1" applyBorder="1" applyAlignment="1" applyProtection="1">
      <alignment horizontal="center"/>
      <protection locked="0"/>
    </xf>
    <xf numFmtId="0" fontId="44" fillId="33" borderId="57" xfId="0" applyFont="1" applyFill="1" applyBorder="1" applyAlignment="1" applyProtection="1">
      <alignment horizontal="center"/>
      <protection locked="0"/>
    </xf>
    <xf numFmtId="0" fontId="44" fillId="0" borderId="47" xfId="0" applyFont="1" applyFill="1" applyBorder="1" applyAlignment="1" applyProtection="1">
      <alignment horizontal="center"/>
      <protection locked="0"/>
    </xf>
    <xf numFmtId="0" fontId="44" fillId="0" borderId="58" xfId="0" applyFont="1" applyFill="1" applyBorder="1" applyAlignment="1" applyProtection="1">
      <alignment horizontal="center"/>
      <protection locked="0"/>
    </xf>
    <xf numFmtId="1" fontId="39" fillId="10" borderId="49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" fontId="39" fillId="10" borderId="21" xfId="0" applyNumberFormat="1" applyFont="1" applyFill="1" applyBorder="1" applyAlignment="1" applyProtection="1">
      <alignment horizontal="center" vertical="top" wrapText="1"/>
      <protection locked="0"/>
    </xf>
    <xf numFmtId="1" fontId="39" fillId="10" borderId="59" xfId="0" applyNumberFormat="1" applyFont="1" applyFill="1" applyBorder="1" applyAlignment="1" applyProtection="1">
      <alignment horizontal="center" vertical="top" wrapText="1"/>
      <protection locked="0"/>
    </xf>
    <xf numFmtId="1" fontId="39" fillId="0" borderId="40" xfId="0" applyNumberFormat="1" applyFont="1" applyFill="1" applyBorder="1" applyAlignment="1" applyProtection="1">
      <alignment horizontal="center"/>
      <protection locked="0"/>
    </xf>
    <xf numFmtId="0" fontId="39" fillId="0" borderId="42" xfId="0" applyFont="1" applyFill="1" applyBorder="1" applyAlignment="1" applyProtection="1">
      <alignment horizontal="center"/>
      <protection locked="0"/>
    </xf>
    <xf numFmtId="2" fontId="47" fillId="32" borderId="60" xfId="55" applyNumberFormat="1" applyFont="1" applyBorder="1" applyAlignment="1" applyProtection="1">
      <alignment horizontal="center"/>
      <protection/>
    </xf>
    <xf numFmtId="0" fontId="47" fillId="32" borderId="61" xfId="55" applyFont="1" applyBorder="1" applyAlignment="1" applyProtection="1">
      <alignment horizontal="center"/>
      <protection/>
    </xf>
    <xf numFmtId="0" fontId="39" fillId="0" borderId="62" xfId="0" applyFont="1" applyBorder="1" applyAlignment="1" applyProtection="1">
      <alignment horizontal="center"/>
      <protection locked="0"/>
    </xf>
    <xf numFmtId="0" fontId="39" fillId="0" borderId="63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9" fillId="0" borderId="31" xfId="0" applyFont="1" applyBorder="1" applyAlignment="1" applyProtection="1">
      <alignment horizontal="center"/>
      <protection locked="0"/>
    </xf>
    <xf numFmtId="0" fontId="39" fillId="0" borderId="33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1" fontId="39" fillId="0" borderId="31" xfId="0" applyNumberFormat="1" applyFont="1" applyFill="1" applyBorder="1" applyAlignment="1" applyProtection="1">
      <alignment horizontal="center"/>
      <protection/>
    </xf>
    <xf numFmtId="1" fontId="39" fillId="0" borderId="33" xfId="0" applyNumberFormat="1" applyFont="1" applyFill="1" applyBorder="1" applyAlignment="1" applyProtection="1">
      <alignment horizontal="center"/>
      <protection/>
    </xf>
    <xf numFmtId="1" fontId="28" fillId="20" borderId="31" xfId="33" applyNumberFormat="1" applyFont="1" applyBorder="1" applyAlignment="1" applyProtection="1">
      <alignment horizontal="center"/>
      <protection/>
    </xf>
    <xf numFmtId="1" fontId="28" fillId="20" borderId="33" xfId="33" applyNumberFormat="1" applyFont="1" applyBorder="1" applyAlignment="1" applyProtection="1">
      <alignment horizontal="center"/>
      <protection/>
    </xf>
    <xf numFmtId="0" fontId="44" fillId="36" borderId="40" xfId="0" applyFont="1" applyFill="1" applyBorder="1" applyAlignment="1" applyProtection="1">
      <alignment horizontal="center"/>
      <protection locked="0"/>
    </xf>
    <xf numFmtId="0" fontId="44" fillId="37" borderId="41" xfId="0" applyFont="1" applyFill="1" applyBorder="1" applyAlignment="1" applyProtection="1">
      <alignment horizontal="center"/>
      <protection locked="0"/>
    </xf>
    <xf numFmtId="0" fontId="44" fillId="38" borderId="42" xfId="0" applyFont="1" applyFill="1" applyBorder="1" applyAlignment="1" applyProtection="1">
      <alignment horizontal="center"/>
      <protection locked="0"/>
    </xf>
    <xf numFmtId="1" fontId="39" fillId="0" borderId="23" xfId="0" applyNumberFormat="1" applyFont="1" applyFill="1" applyBorder="1" applyAlignment="1" applyProtection="1">
      <alignment horizontal="center"/>
      <protection/>
    </xf>
    <xf numFmtId="1" fontId="39" fillId="0" borderId="64" xfId="0" applyNumberFormat="1" applyFont="1" applyFill="1" applyBorder="1" applyAlignment="1" applyProtection="1">
      <alignment horizontal="center"/>
      <protection/>
    </xf>
    <xf numFmtId="1" fontId="0" fillId="2" borderId="25" xfId="0" applyNumberFormat="1" applyFill="1" applyBorder="1" applyAlignment="1" applyProtection="1">
      <alignment horizontal="center"/>
      <protection/>
    </xf>
    <xf numFmtId="1" fontId="0" fillId="2" borderId="65" xfId="0" applyNumberFormat="1" applyFill="1" applyBorder="1" applyAlignment="1" applyProtection="1">
      <alignment horizontal="center"/>
      <protection/>
    </xf>
    <xf numFmtId="1" fontId="0" fillId="2" borderId="15" xfId="0" applyNumberFormat="1" applyFill="1" applyBorder="1" applyAlignment="1" applyProtection="1">
      <alignment horizontal="center"/>
      <protection/>
    </xf>
    <xf numFmtId="1" fontId="0" fillId="2" borderId="66" xfId="0" applyNumberFormat="1" applyFill="1" applyBorder="1" applyAlignment="1" applyProtection="1">
      <alignment horizontal="center"/>
      <protection/>
    </xf>
    <xf numFmtId="0" fontId="39" fillId="0" borderId="43" xfId="0" applyFont="1" applyFill="1" applyBorder="1" applyAlignment="1" applyProtection="1">
      <alignment horizontal="center"/>
      <protection locked="0"/>
    </xf>
    <xf numFmtId="0" fontId="39" fillId="0" borderId="45" xfId="0" applyFont="1" applyFill="1" applyBorder="1" applyAlignment="1" applyProtection="1">
      <alignment horizontal="center"/>
      <protection locked="0"/>
    </xf>
    <xf numFmtId="0" fontId="39" fillId="0" borderId="40" xfId="0" applyFon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/>
    </xf>
    <xf numFmtId="1" fontId="0" fillId="2" borderId="67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zoomScalePageLayoutView="0" workbookViewId="0" topLeftCell="A1">
      <selection activeCell="B50" sqref="B50"/>
    </sheetView>
  </sheetViews>
  <sheetFormatPr defaultColWidth="11.421875" defaultRowHeight="15"/>
  <cols>
    <col min="1" max="1" width="44.8515625" style="26" customWidth="1"/>
    <col min="2" max="2" width="38.7109375" style="92" customWidth="1"/>
    <col min="3" max="3" width="2.28125" style="92" hidden="1" customWidth="1"/>
    <col min="4" max="4" width="20.8515625" style="92" hidden="1" customWidth="1"/>
    <col min="5" max="5" width="20.421875" style="26" hidden="1" customWidth="1"/>
    <col min="6" max="6" width="23.8515625" style="26" customWidth="1"/>
    <col min="7" max="7" width="20.7109375" style="26" customWidth="1"/>
    <col min="8" max="16384" width="11.421875" style="26" customWidth="1"/>
  </cols>
  <sheetData>
    <row r="1" spans="1:7" ht="32.25" thickBot="1">
      <c r="A1" s="98" t="s">
        <v>0</v>
      </c>
      <c r="B1" s="99"/>
      <c r="C1" s="99"/>
      <c r="D1" s="99"/>
      <c r="E1" s="99"/>
      <c r="F1" s="99"/>
      <c r="G1" s="100"/>
    </row>
    <row r="2" spans="1:7" ht="32.25" customHeight="1" thickBot="1">
      <c r="A2" s="27" t="s">
        <v>1</v>
      </c>
      <c r="B2" s="28" t="s">
        <v>2</v>
      </c>
      <c r="C2" s="28" t="s">
        <v>3</v>
      </c>
      <c r="D2" s="28" t="s">
        <v>4</v>
      </c>
      <c r="E2" s="29"/>
      <c r="F2" s="28" t="s">
        <v>5</v>
      </c>
      <c r="G2" s="30" t="s">
        <v>6</v>
      </c>
    </row>
    <row r="3" spans="1:7" ht="16.5" thickBot="1">
      <c r="A3" s="31" t="s">
        <v>7</v>
      </c>
      <c r="B3" s="1">
        <v>35</v>
      </c>
      <c r="C3" s="1" t="s">
        <v>8</v>
      </c>
      <c r="D3" s="94">
        <f>1.197645+0.3574141*B4-0.849142*B5+0.0477421*B6/B8-0.060056*B6-0.003282*MAX(MIN(B7,10),6)+0.0116533*B3</f>
        <v>2.6198162600000003</v>
      </c>
      <c r="E3" s="32"/>
      <c r="F3" s="1" t="s">
        <v>9</v>
      </c>
      <c r="G3" s="95">
        <f>1.197645+0.3574141*B4-0.849142*B5+0.0477421*B6/B8-0.060056*B6-0.003282*MAX(MIN(B7,10),6)+0.0116533*B3</f>
        <v>2.6198162600000003</v>
      </c>
    </row>
    <row r="4" spans="1:7" ht="16.5" thickBot="1">
      <c r="A4" s="31" t="s">
        <v>10</v>
      </c>
      <c r="B4" s="24">
        <v>3</v>
      </c>
      <c r="C4" s="1" t="s">
        <v>11</v>
      </c>
      <c r="D4" s="94">
        <f>-1.078233+0.3103033*B4-0.927401*B5+0.4247356*B9-0.747366*B6+5.4200808*B8+0.0007784*MAX(MIN(B10,20),12)-0.008632*MAX(MIN(B7,10),6)+0.2241552*B6/B8+0.0100613*B3</f>
        <v>2.02197589</v>
      </c>
      <c r="E4" s="32"/>
      <c r="F4" s="1" t="s">
        <v>12</v>
      </c>
      <c r="G4" s="95">
        <f>-1.078233+0.3103033*B4-0.927401*B5+0.4247356*B9-0.747366*B6+5.4200808*B8+0.0007784*MAX(MIN(B10,20),12)-0.008632*MAX(MIN(B7,10),6)+0.2241552*B6/B8+0.0100613*B3</f>
        <v>2.02197589</v>
      </c>
    </row>
    <row r="5" spans="1:7" ht="15.75">
      <c r="A5" s="31" t="s">
        <v>13</v>
      </c>
      <c r="B5" s="1">
        <v>0.23</v>
      </c>
      <c r="C5" s="33"/>
      <c r="D5" s="34"/>
      <c r="E5" s="32"/>
      <c r="F5" s="33"/>
      <c r="G5" s="35"/>
    </row>
    <row r="6" spans="1:7" ht="15.75">
      <c r="A6" s="31" t="s">
        <v>14</v>
      </c>
      <c r="B6" s="1">
        <v>1.3</v>
      </c>
      <c r="C6" s="33"/>
      <c r="D6" s="34"/>
      <c r="E6" s="32"/>
      <c r="F6" s="33"/>
      <c r="G6" s="35"/>
    </row>
    <row r="7" spans="1:7" ht="15.75">
      <c r="A7" s="31" t="s">
        <v>15</v>
      </c>
      <c r="B7" s="1">
        <v>10</v>
      </c>
      <c r="C7" s="33"/>
      <c r="D7" s="34"/>
      <c r="E7" s="32"/>
      <c r="F7" s="33"/>
      <c r="G7" s="35"/>
    </row>
    <row r="8" spans="1:7" ht="15.75">
      <c r="A8" s="31" t="s">
        <v>16</v>
      </c>
      <c r="B8" s="1">
        <v>0.25</v>
      </c>
      <c r="C8" s="33"/>
      <c r="D8" s="34"/>
      <c r="E8" s="32"/>
      <c r="F8" s="33"/>
      <c r="G8" s="35"/>
    </row>
    <row r="9" spans="1:7" ht="16.5" thickBot="1">
      <c r="A9" s="36" t="s">
        <v>17</v>
      </c>
      <c r="B9" s="2">
        <v>1.3</v>
      </c>
      <c r="C9" s="37"/>
      <c r="D9" s="38"/>
      <c r="E9" s="39"/>
      <c r="F9" s="37"/>
      <c r="G9" s="40"/>
    </row>
    <row r="10" spans="1:7" ht="16.5" thickBot="1">
      <c r="A10" s="41" t="s">
        <v>18</v>
      </c>
      <c r="B10" s="42" t="s">
        <v>19</v>
      </c>
      <c r="C10" s="43"/>
      <c r="D10" s="43"/>
      <c r="E10" s="44"/>
      <c r="F10" s="44"/>
      <c r="G10" s="45"/>
    </row>
    <row r="11" spans="1:7" ht="24" thickBot="1">
      <c r="A11" s="101" t="s">
        <v>20</v>
      </c>
      <c r="B11" s="102"/>
      <c r="C11" s="102"/>
      <c r="D11" s="102"/>
      <c r="E11" s="102"/>
      <c r="F11" s="102"/>
      <c r="G11" s="103"/>
    </row>
    <row r="12" spans="1:7" ht="20.25" thickBot="1" thickTop="1">
      <c r="A12" s="46" t="s">
        <v>50</v>
      </c>
      <c r="B12" s="47"/>
      <c r="C12" s="48"/>
      <c r="D12" s="48"/>
      <c r="E12" s="48"/>
      <c r="F12" s="48"/>
      <c r="G12" s="49"/>
    </row>
    <row r="13" spans="1:7" ht="20.25" thickBot="1" thickTop="1">
      <c r="A13" s="46" t="s">
        <v>51</v>
      </c>
      <c r="B13" s="50"/>
      <c r="C13" s="51"/>
      <c r="D13" s="51"/>
      <c r="E13" s="51"/>
      <c r="F13" s="51"/>
      <c r="G13" s="52"/>
    </row>
    <row r="14" spans="1:7" ht="20.25" thickBot="1" thickTop="1">
      <c r="A14" s="46" t="s">
        <v>52</v>
      </c>
      <c r="B14" s="53"/>
      <c r="C14" s="54"/>
      <c r="D14" s="54"/>
      <c r="E14" s="54"/>
      <c r="F14" s="54"/>
      <c r="G14" s="55"/>
    </row>
    <row r="15" spans="1:7" ht="15" customHeight="1" thickTop="1">
      <c r="A15" s="56" t="s">
        <v>21</v>
      </c>
      <c r="B15" s="57" t="s">
        <v>22</v>
      </c>
      <c r="C15" s="58"/>
      <c r="D15" s="104" t="s">
        <v>22</v>
      </c>
      <c r="E15" s="105"/>
      <c r="F15" s="106" t="s">
        <v>22</v>
      </c>
      <c r="G15" s="107"/>
    </row>
    <row r="16" spans="1:7" ht="71.25" customHeight="1" thickBot="1">
      <c r="A16" s="59"/>
      <c r="B16" s="60" t="s">
        <v>46</v>
      </c>
      <c r="C16" s="61"/>
      <c r="D16" s="108" t="s">
        <v>23</v>
      </c>
      <c r="E16" s="109"/>
      <c r="F16" s="110" t="s">
        <v>47</v>
      </c>
      <c r="G16" s="111"/>
    </row>
    <row r="17" spans="1:7" ht="15.75" thickBot="1">
      <c r="A17" s="62" t="s">
        <v>24</v>
      </c>
      <c r="B17" s="3">
        <v>5000</v>
      </c>
      <c r="C17" s="4"/>
      <c r="D17" s="96">
        <f>F17</f>
        <v>4000</v>
      </c>
      <c r="E17" s="63"/>
      <c r="F17" s="112">
        <v>4000</v>
      </c>
      <c r="G17" s="113"/>
    </row>
    <row r="18" spans="1:7" ht="15.75" thickBot="1">
      <c r="A18" s="64" t="s">
        <v>25</v>
      </c>
      <c r="B18" s="5"/>
      <c r="C18" s="6"/>
      <c r="D18" s="7"/>
      <c r="E18" s="65"/>
      <c r="F18" s="114">
        <f>G3</f>
        <v>2.6198162600000003</v>
      </c>
      <c r="G18" s="115"/>
    </row>
    <row r="19" spans="1:9" ht="15.75" thickBot="1">
      <c r="A19" s="66" t="s">
        <v>26</v>
      </c>
      <c r="B19" s="8">
        <v>10</v>
      </c>
      <c r="C19" s="8"/>
      <c r="D19" s="67"/>
      <c r="E19" s="68"/>
      <c r="F19" s="116"/>
      <c r="G19" s="117"/>
      <c r="I19" s="26" t="s">
        <v>60</v>
      </c>
    </row>
    <row r="20" spans="1:9" ht="15.75" thickBot="1">
      <c r="A20" s="69" t="s">
        <v>27</v>
      </c>
      <c r="B20" s="118">
        <v>1</v>
      </c>
      <c r="C20" s="118"/>
      <c r="D20" s="70"/>
      <c r="E20" s="68"/>
      <c r="F20" s="119"/>
      <c r="G20" s="120"/>
      <c r="I20" s="26" t="s">
        <v>53</v>
      </c>
    </row>
    <row r="21" spans="1:10" ht="15.75" thickBot="1">
      <c r="A21" s="59" t="s">
        <v>28</v>
      </c>
      <c r="B21" s="9">
        <v>0</v>
      </c>
      <c r="C21" s="10"/>
      <c r="D21" s="71"/>
      <c r="E21" s="72"/>
      <c r="F21" s="121"/>
      <c r="G21" s="122"/>
      <c r="J21" s="26" t="s">
        <v>53</v>
      </c>
    </row>
    <row r="22" spans="1:10" ht="15.75" thickBot="1">
      <c r="A22" s="73" t="s">
        <v>29</v>
      </c>
      <c r="B22" s="11">
        <v>25</v>
      </c>
      <c r="C22" s="12"/>
      <c r="D22" s="74"/>
      <c r="E22" s="75"/>
      <c r="F22" s="123"/>
      <c r="G22" s="122"/>
      <c r="J22" s="26" t="s">
        <v>53</v>
      </c>
    </row>
    <row r="23" spans="1:7" ht="15.75" thickBot="1">
      <c r="A23" s="76" t="s">
        <v>30</v>
      </c>
      <c r="B23" s="20">
        <f>(B17*0.028+B22)/0.7</f>
        <v>235.71428571428572</v>
      </c>
      <c r="C23" s="13"/>
      <c r="D23" s="21">
        <f>(D17*0.028+B22)/0.7</f>
        <v>195.71428571428572</v>
      </c>
      <c r="E23" s="97">
        <f>D23</f>
        <v>195.71428571428572</v>
      </c>
      <c r="F23" s="124">
        <f>IF($F$18&lt;2.5,E23,D23)</f>
        <v>195.71428571428572</v>
      </c>
      <c r="G23" s="125"/>
    </row>
    <row r="24" spans="1:7" ht="15.75" thickBot="1">
      <c r="A24" s="77" t="s">
        <v>31</v>
      </c>
      <c r="B24" s="25">
        <f>(28*B17/1000-2.7*$B$19*$B$20-$B$21+B22)/0.7</f>
        <v>197.14285714285717</v>
      </c>
      <c r="C24" s="78"/>
      <c r="D24" s="14">
        <f>(28*D17/1000-2.7*$B$19*$B$20-$B$21+B22)/0.7</f>
        <v>157.14285714285714</v>
      </c>
      <c r="E24" s="15">
        <f>SUM(E26:E29)</f>
        <v>174.77057142857143</v>
      </c>
      <c r="F24" s="126">
        <f>IF($F$18&lt;2.5,E24,D24)</f>
        <v>157.14285714285714</v>
      </c>
      <c r="G24" s="127"/>
    </row>
    <row r="25" spans="1:7" ht="16.5" thickBot="1">
      <c r="A25" s="128" t="s">
        <v>48</v>
      </c>
      <c r="B25" s="129"/>
      <c r="C25" s="129"/>
      <c r="D25" s="129"/>
      <c r="E25" s="129"/>
      <c r="F25" s="129"/>
      <c r="G25" s="130"/>
    </row>
    <row r="26" spans="1:7" ht="15">
      <c r="A26" s="66" t="s">
        <v>45</v>
      </c>
      <c r="B26" s="16">
        <f>0.2*$B$24</f>
        <v>39.42857142857144</v>
      </c>
      <c r="C26" s="79"/>
      <c r="D26" s="17">
        <f>B26</f>
        <v>39.42857142857144</v>
      </c>
      <c r="E26" s="17">
        <f>D26</f>
        <v>39.42857142857144</v>
      </c>
      <c r="F26" s="131">
        <f>IF($F$18&lt;2.5,E26,D26)</f>
        <v>39.42857142857144</v>
      </c>
      <c r="G26" s="132"/>
    </row>
    <row r="27" spans="1:7" ht="15">
      <c r="A27" s="69" t="s">
        <v>32</v>
      </c>
      <c r="B27" s="18">
        <f>0.3*$B$24</f>
        <v>59.142857142857146</v>
      </c>
      <c r="C27" s="67"/>
      <c r="D27" s="19">
        <f>($D$24-$D$26)*0.375</f>
        <v>44.14285714285714</v>
      </c>
      <c r="E27" s="19">
        <f>1.133*D27</f>
        <v>50.01385714285714</v>
      </c>
      <c r="F27" s="133">
        <f>IF($F$18&lt;2.5,E27,D27)</f>
        <v>44.14285714285714</v>
      </c>
      <c r="G27" s="134"/>
    </row>
    <row r="28" spans="1:7" ht="15">
      <c r="A28" s="69" t="s">
        <v>33</v>
      </c>
      <c r="B28" s="18">
        <f>0.3*$B$24</f>
        <v>59.142857142857146</v>
      </c>
      <c r="C28" s="67"/>
      <c r="D28" s="19">
        <f>($D$24-$D$26)*0.375</f>
        <v>44.14285714285714</v>
      </c>
      <c r="E28" s="19">
        <f>1.133*D28</f>
        <v>50.01385714285714</v>
      </c>
      <c r="F28" s="133">
        <f>IF($F$18&lt;2.5,E28,D28)</f>
        <v>44.14285714285714</v>
      </c>
      <c r="G28" s="134"/>
    </row>
    <row r="29" spans="1:7" ht="15.75" thickBot="1">
      <c r="A29" s="59" t="s">
        <v>34</v>
      </c>
      <c r="B29" s="18">
        <f>0.2*$B$24</f>
        <v>39.42857142857144</v>
      </c>
      <c r="C29" s="67"/>
      <c r="D29" s="19">
        <f>($D$24-$D$26)*0.25</f>
        <v>29.428571428571423</v>
      </c>
      <c r="E29" s="19">
        <f>1.2*D29</f>
        <v>35.31428571428571</v>
      </c>
      <c r="F29" s="135">
        <f>IF($F$18&lt;2.5,E29,D29)</f>
        <v>29.428571428571423</v>
      </c>
      <c r="G29" s="136"/>
    </row>
    <row r="30" spans="1:7" ht="16.5" thickBot="1">
      <c r="A30" s="80" t="s">
        <v>35</v>
      </c>
      <c r="B30" s="81"/>
      <c r="C30" s="82"/>
      <c r="D30" s="83" t="s">
        <v>36</v>
      </c>
      <c r="E30" s="84" t="s">
        <v>37</v>
      </c>
      <c r="F30" s="137"/>
      <c r="G30" s="138"/>
    </row>
    <row r="31" spans="1:7" ht="15.75" thickBot="1">
      <c r="A31" s="85" t="s">
        <v>38</v>
      </c>
      <c r="B31" s="86"/>
      <c r="C31" s="87"/>
      <c r="D31" s="71" t="s">
        <v>39</v>
      </c>
      <c r="E31" s="72" t="s">
        <v>40</v>
      </c>
      <c r="F31" s="114">
        <f>G4</f>
        <v>2.02197589</v>
      </c>
      <c r="G31" s="115"/>
    </row>
    <row r="32" spans="1:7" ht="15.75" thickBot="1">
      <c r="A32" s="73" t="s">
        <v>41</v>
      </c>
      <c r="B32" s="70">
        <v>22</v>
      </c>
      <c r="C32" s="88"/>
      <c r="D32" s="74"/>
      <c r="E32" s="75"/>
      <c r="F32" s="139"/>
      <c r="G32" s="113"/>
    </row>
    <row r="33" spans="1:7" ht="16.5" thickBot="1">
      <c r="A33" s="89" t="s">
        <v>42</v>
      </c>
      <c r="B33" s="20">
        <f>(0.024*B17+B32)/0.7</f>
        <v>202.85714285714286</v>
      </c>
      <c r="C33" s="13"/>
      <c r="D33" s="21">
        <f>(0.024*D17+B32)/0.7</f>
        <v>168.57142857142858</v>
      </c>
      <c r="E33" s="97">
        <f>D33</f>
        <v>168.57142857142858</v>
      </c>
      <c r="F33" s="124">
        <f>IF($F$31&lt;1.6,E33,D33)</f>
        <v>168.57142857142858</v>
      </c>
      <c r="G33" s="125"/>
    </row>
    <row r="34" spans="1:7" ht="15.75" thickBot="1">
      <c r="A34" s="77" t="s">
        <v>43</v>
      </c>
      <c r="B34" s="25">
        <f>(24*B17/1000+B32)*1.3</f>
        <v>184.6</v>
      </c>
      <c r="C34" s="78"/>
      <c r="D34" s="14">
        <f>(24*D17/1000+B32)*1.3</f>
        <v>153.4</v>
      </c>
      <c r="E34" s="15">
        <f>SUM(E36:E39)</f>
        <v>170.84288000000004</v>
      </c>
      <c r="F34" s="126">
        <f>IF($F$31&lt;1.6,E34,D34)</f>
        <v>153.4</v>
      </c>
      <c r="G34" s="127"/>
    </row>
    <row r="35" spans="1:7" ht="16.5" thickBot="1">
      <c r="A35" s="128" t="s">
        <v>49</v>
      </c>
      <c r="B35" s="129"/>
      <c r="C35" s="129"/>
      <c r="D35" s="129"/>
      <c r="E35" s="129"/>
      <c r="F35" s="129"/>
      <c r="G35" s="130"/>
    </row>
    <row r="36" spans="1:7" ht="15">
      <c r="A36" s="66" t="s">
        <v>45</v>
      </c>
      <c r="B36" s="16">
        <f>0.2*$B$34</f>
        <v>36.92</v>
      </c>
      <c r="C36" s="79"/>
      <c r="D36" s="17">
        <f>B36</f>
        <v>36.92</v>
      </c>
      <c r="E36" s="17">
        <f>D36</f>
        <v>36.92</v>
      </c>
      <c r="F36" s="131">
        <f>IF($F$31&lt;1.6,E36,D36)</f>
        <v>36.92</v>
      </c>
      <c r="G36" s="132"/>
    </row>
    <row r="37" spans="1:7" ht="15">
      <c r="A37" s="69" t="s">
        <v>32</v>
      </c>
      <c r="B37" s="18">
        <f>0.3*$B$34</f>
        <v>55.379999999999995</v>
      </c>
      <c r="C37" s="67"/>
      <c r="D37" s="19">
        <f>($D$34-$D$36)*0.375</f>
        <v>43.68</v>
      </c>
      <c r="E37" s="19">
        <f>1.133*D37</f>
        <v>49.48944</v>
      </c>
      <c r="F37" s="133">
        <f>IF($F$31&lt;1.6,E37,D37)</f>
        <v>43.68</v>
      </c>
      <c r="G37" s="134"/>
    </row>
    <row r="38" spans="1:7" ht="15">
      <c r="A38" s="69" t="s">
        <v>33</v>
      </c>
      <c r="B38" s="18">
        <f>0.3*$B$34</f>
        <v>55.379999999999995</v>
      </c>
      <c r="C38" s="67"/>
      <c r="D38" s="19">
        <f>($D$34-$D$36)*0.375</f>
        <v>43.68</v>
      </c>
      <c r="E38" s="19">
        <f>1.133*D38</f>
        <v>49.48944</v>
      </c>
      <c r="F38" s="133">
        <f>IF($F$31&lt;1.6,E38,D38)</f>
        <v>43.68</v>
      </c>
      <c r="G38" s="134"/>
    </row>
    <row r="39" spans="1:7" ht="15.75" thickBot="1">
      <c r="A39" s="90" t="s">
        <v>34</v>
      </c>
      <c r="B39" s="22">
        <f>0.2*$B$34</f>
        <v>36.92</v>
      </c>
      <c r="C39" s="71"/>
      <c r="D39" s="23">
        <f>($D$34-$D$36)*0.25</f>
        <v>29.12</v>
      </c>
      <c r="E39" s="23">
        <f>1.2*D39</f>
        <v>34.944</v>
      </c>
      <c r="F39" s="140">
        <f>IF($F$31&lt;1.6,E39,D39)</f>
        <v>29.12</v>
      </c>
      <c r="G39" s="141"/>
    </row>
    <row r="41" ht="15">
      <c r="A41" s="91" t="s">
        <v>44</v>
      </c>
    </row>
    <row r="42" spans="1:7" s="92" customFormat="1" ht="15">
      <c r="A42" s="93" t="s">
        <v>56</v>
      </c>
      <c r="E42" s="26"/>
      <c r="F42" s="26"/>
      <c r="G42" s="26"/>
    </row>
    <row r="43" spans="1:7" s="92" customFormat="1" ht="15">
      <c r="A43" s="93" t="s">
        <v>57</v>
      </c>
      <c r="E43" s="26"/>
      <c r="F43" s="26"/>
      <c r="G43" s="26"/>
    </row>
    <row r="44" spans="1:7" s="92" customFormat="1" ht="15">
      <c r="A44" s="93" t="s">
        <v>55</v>
      </c>
      <c r="E44" s="26"/>
      <c r="F44" s="26"/>
      <c r="G44" s="26"/>
    </row>
    <row r="45" spans="1:7" s="92" customFormat="1" ht="15">
      <c r="A45" s="93" t="s">
        <v>54</v>
      </c>
      <c r="E45" s="26"/>
      <c r="F45" s="26"/>
      <c r="G45" s="26"/>
    </row>
    <row r="46" spans="1:7" s="92" customFormat="1" ht="15">
      <c r="A46" s="93" t="s">
        <v>58</v>
      </c>
      <c r="E46" s="26"/>
      <c r="F46" s="26"/>
      <c r="G46" s="26"/>
    </row>
    <row r="47" ht="15">
      <c r="A47" s="93" t="s">
        <v>59</v>
      </c>
    </row>
    <row r="49" ht="15">
      <c r="A49" s="26" t="s">
        <v>61</v>
      </c>
    </row>
  </sheetData>
  <sheetProtection password="D8DD" sheet="1" objects="1" scenarios="1" selectLockedCells="1"/>
  <mergeCells count="30">
    <mergeCell ref="F34:G34"/>
    <mergeCell ref="A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A25:G25"/>
    <mergeCell ref="F26:G26"/>
    <mergeCell ref="F27:G27"/>
    <mergeCell ref="F17:G17"/>
    <mergeCell ref="F18:G18"/>
    <mergeCell ref="F19:G19"/>
    <mergeCell ref="B20:C20"/>
    <mergeCell ref="F20:G20"/>
    <mergeCell ref="F21:G21"/>
    <mergeCell ref="A1:G1"/>
    <mergeCell ref="A11:G11"/>
    <mergeCell ref="D15:E15"/>
    <mergeCell ref="F15:G15"/>
    <mergeCell ref="D16:E16"/>
    <mergeCell ref="F16:G16"/>
  </mergeCells>
  <conditionalFormatting sqref="B4">
    <cfRule type="cellIs" priority="1" dxfId="3" operator="greaterThan" stopIfTrue="1">
      <formula>4.2</formula>
    </cfRule>
    <cfRule type="cellIs" priority="2" dxfId="4" operator="lessThan" stopIfTrue="1">
      <formula>2.2</formula>
    </cfRule>
    <cfRule type="cellIs" priority="3" dxfId="4" operator="greaterThan" stopIfTrue="1">
      <formula>4.2</formula>
    </cfRule>
  </conditionalFormatting>
  <printOptions/>
  <pageMargins left="0.7" right="0.7" top="0.75" bottom="0.75" header="0.3" footer="0.3"/>
  <pageSetup horizontalDpi="600" verticalDpi="6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Plant Sciences</dc:creator>
  <cp:keywords/>
  <dc:description/>
  <cp:lastModifiedBy>Janet Zalom</cp:lastModifiedBy>
  <dcterms:created xsi:type="dcterms:W3CDTF">2014-12-12T16:59:01Z</dcterms:created>
  <dcterms:modified xsi:type="dcterms:W3CDTF">2015-03-09T19:00:45Z</dcterms:modified>
  <cp:category/>
  <cp:version/>
  <cp:contentType/>
  <cp:contentStatus/>
</cp:coreProperties>
</file>